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esktop\"/>
    </mc:Choice>
  </mc:AlternateContent>
  <xr:revisionPtr revIDLastSave="0" documentId="8_{CE275F54-E2E7-4512-8B5D-801E7EDF47D5}" xr6:coauthVersionLast="43" xr6:coauthVersionMax="43" xr10:uidLastSave="{00000000-0000-0000-0000-000000000000}"/>
  <bookViews>
    <workbookView xWindow="-120" yWindow="-120" windowWidth="29040" windowHeight="15840" xr2:uid="{5BD3F21A-5F5C-4B6C-A0CA-84721BD138D2}"/>
  </bookViews>
  <sheets>
    <sheet name="Packaging" sheetId="2" r:id="rId1"/>
    <sheet name="Committee Discussion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2" l="1"/>
  <c r="I28" i="2"/>
  <c r="I27" i="2"/>
  <c r="I26" i="2"/>
  <c r="I25" i="2"/>
  <c r="I24" i="2"/>
  <c r="H28" i="2"/>
  <c r="H27" i="2"/>
  <c r="H26" i="2"/>
  <c r="H25" i="2"/>
  <c r="H24" i="2"/>
  <c r="H21" i="2"/>
  <c r="H19" i="2"/>
  <c r="H18" i="2"/>
  <c r="H17" i="2"/>
  <c r="H16" i="2"/>
  <c r="H13" i="2"/>
  <c r="H12" i="2"/>
  <c r="H11" i="2"/>
  <c r="H10" i="2"/>
  <c r="H9" i="2"/>
  <c r="H2" i="2"/>
  <c r="H8" i="2"/>
  <c r="H7" i="2"/>
  <c r="H6" i="2"/>
  <c r="H5" i="2"/>
  <c r="H4" i="2"/>
  <c r="H3" i="2"/>
  <c r="H30" i="2" l="1"/>
  <c r="P33" i="1" l="1"/>
  <c r="P25" i="1"/>
  <c r="M2" i="1"/>
  <c r="M3" i="1"/>
  <c r="M4" i="1"/>
  <c r="M5" i="1"/>
  <c r="M6" i="1"/>
  <c r="M7" i="1"/>
  <c r="M8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3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G18" i="2" l="1"/>
  <c r="G28" i="2"/>
  <c r="G27" i="2"/>
  <c r="G26" i="2"/>
  <c r="G25" i="2"/>
  <c r="G24" i="2"/>
  <c r="G21" i="2"/>
  <c r="F21" i="2"/>
  <c r="E21" i="2"/>
  <c r="I6" i="2" s="1"/>
  <c r="G30" i="2" l="1"/>
  <c r="I14" i="2"/>
  <c r="I10" i="2"/>
  <c r="I16" i="2"/>
  <c r="I11" i="2"/>
  <c r="I5" i="2"/>
  <c r="I9" i="2"/>
  <c r="I19" i="2"/>
  <c r="I15" i="2"/>
  <c r="I18" i="2"/>
  <c r="I12" i="2"/>
  <c r="I4" i="2"/>
  <c r="I8" i="2"/>
  <c r="I13" i="2"/>
  <c r="I3" i="2"/>
  <c r="I7" i="2"/>
  <c r="I2" i="2"/>
  <c r="I17" i="2"/>
  <c r="G32" i="2" l="1"/>
  <c r="I21" i="2"/>
  <c r="I30" i="2" l="1"/>
  <c r="G33" i="1" l="1"/>
  <c r="F33" i="1"/>
  <c r="E33" i="1"/>
  <c r="K30" i="1" s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2" i="1"/>
  <c r="K22" i="1"/>
  <c r="H22" i="1"/>
  <c r="L21" i="1"/>
  <c r="H21" i="1"/>
  <c r="L20" i="1"/>
  <c r="H20" i="1"/>
  <c r="L19" i="1"/>
  <c r="H19" i="1"/>
  <c r="L18" i="1"/>
  <c r="K18" i="1"/>
  <c r="H18" i="1"/>
  <c r="K13" i="1"/>
  <c r="L8" i="1"/>
  <c r="H8" i="1"/>
  <c r="L7" i="1"/>
  <c r="H7" i="1"/>
  <c r="L6" i="1"/>
  <c r="K6" i="1"/>
  <c r="H6" i="1"/>
  <c r="L5" i="1"/>
  <c r="H5" i="1"/>
  <c r="L4" i="1"/>
  <c r="H4" i="1"/>
  <c r="L3" i="1"/>
  <c r="H3" i="1"/>
  <c r="L2" i="1"/>
  <c r="K2" i="1"/>
  <c r="H2" i="1"/>
  <c r="H33" i="1" l="1"/>
  <c r="K31" i="1"/>
  <c r="K3" i="1"/>
  <c r="K7" i="1"/>
  <c r="K12" i="1"/>
  <c r="K16" i="1"/>
  <c r="K19" i="1"/>
  <c r="K24" i="1"/>
  <c r="K28" i="1"/>
  <c r="L33" i="1"/>
  <c r="K4" i="1"/>
  <c r="K8" i="1"/>
  <c r="K11" i="1"/>
  <c r="K15" i="1"/>
  <c r="K20" i="1"/>
  <c r="K25" i="1"/>
  <c r="K29" i="1"/>
  <c r="K27" i="1"/>
  <c r="K5" i="1"/>
  <c r="K10" i="1"/>
  <c r="K14" i="1"/>
  <c r="K21" i="1"/>
  <c r="K26" i="1"/>
  <c r="N6" i="1" l="1"/>
  <c r="M35" i="1"/>
  <c r="K33" i="1"/>
  <c r="N29" i="1"/>
  <c r="N22" i="1"/>
  <c r="N20" i="1"/>
  <c r="N26" i="1"/>
  <c r="N21" i="1"/>
  <c r="N25" i="1"/>
  <c r="N4" i="1"/>
  <c r="N15" i="1"/>
  <c r="N11" i="1"/>
  <c r="N28" i="1"/>
  <c r="N24" i="1"/>
  <c r="N19" i="1"/>
  <c r="N10" i="1"/>
  <c r="N3" i="1"/>
  <c r="N16" i="1"/>
  <c r="N12" i="1"/>
  <c r="N14" i="1"/>
  <c r="N7" i="1"/>
  <c r="N13" i="1"/>
  <c r="N8" i="1"/>
  <c r="N18" i="1"/>
  <c r="N31" i="1"/>
  <c r="N5" i="1"/>
  <c r="N27" i="1"/>
  <c r="N2" i="1"/>
  <c r="N30" i="1"/>
  <c r="N33" i="1" l="1"/>
</calcChain>
</file>

<file path=xl/sharedStrings.xml><?xml version="1.0" encoding="utf-8"?>
<sst xmlns="http://schemas.openxmlformats.org/spreadsheetml/2006/main" count="214" uniqueCount="73">
  <si>
    <t>Sub Committee</t>
  </si>
  <si>
    <t>Priority</t>
  </si>
  <si>
    <t>Location</t>
  </si>
  <si>
    <t>Project</t>
  </si>
  <si>
    <t>COF Amount</t>
  </si>
  <si>
    <t>Project Amount</t>
  </si>
  <si>
    <t>Adjusted Project Amount</t>
  </si>
  <si>
    <t>% of Orginal Ask</t>
  </si>
  <si>
    <t>Funding Source</t>
  </si>
  <si>
    <t>COF %</t>
  </si>
  <si>
    <t>Bond Amount</t>
  </si>
  <si>
    <t>Drainage Bond Amount</t>
  </si>
  <si>
    <t>Parks</t>
  </si>
  <si>
    <t>1A</t>
  </si>
  <si>
    <t>Stevenson Park / Old City Park</t>
  </si>
  <si>
    <t>Stevenson Park / Old City Park Upgrades:</t>
  </si>
  <si>
    <t>Friendswood</t>
  </si>
  <si>
    <t>1B</t>
  </si>
  <si>
    <t>Renwick Park</t>
  </si>
  <si>
    <t>Renwick Park Upgrades</t>
  </si>
  <si>
    <t>1C</t>
  </si>
  <si>
    <t>1776 Park / Centennial Park</t>
  </si>
  <si>
    <t>Creek Green Belt (CCGB)</t>
  </si>
  <si>
    <t>Stevenson Park</t>
  </si>
  <si>
    <t>City Pool Rehabilitation</t>
  </si>
  <si>
    <t>3A</t>
  </si>
  <si>
    <t>Lake Friendswood</t>
  </si>
  <si>
    <t>Lake Friendswood Additional Parking</t>
  </si>
  <si>
    <t>3B</t>
  </si>
  <si>
    <t>Downtown Pavilion</t>
  </si>
  <si>
    <t>3C</t>
  </si>
  <si>
    <t>Lundy Lane</t>
  </si>
  <si>
    <t>Lundy Lane Sub‐Regional Park</t>
  </si>
  <si>
    <t>Drainage</t>
  </si>
  <si>
    <t>Dixie Farm Road to FM 2351</t>
  </si>
  <si>
    <t>Terracing</t>
  </si>
  <si>
    <t>Shared</t>
  </si>
  <si>
    <t>FM 2351 to Whispering Pines</t>
  </si>
  <si>
    <t>Whispering Pines to FM 528</t>
  </si>
  <si>
    <t>FM 528 to Bay Area Blvd</t>
  </si>
  <si>
    <t>Associated to All Projects</t>
  </si>
  <si>
    <t>Buyouts</t>
  </si>
  <si>
    <t>Engineering / Park Design &amp; Environmental Studies</t>
  </si>
  <si>
    <t>Engineering</t>
  </si>
  <si>
    <t>Inflation</t>
  </si>
  <si>
    <t>Facilities</t>
  </si>
  <si>
    <t>Firestation #2</t>
  </si>
  <si>
    <t>VFD Training Field Upgrades</t>
  </si>
  <si>
    <t>Food Lion Building</t>
  </si>
  <si>
    <t>Public Works &amp; Parks Facility Renovation</t>
  </si>
  <si>
    <t>Building Reconstruction</t>
  </si>
  <si>
    <t>Willowick</t>
  </si>
  <si>
    <t>Activity Center</t>
  </si>
  <si>
    <t>Police Station</t>
  </si>
  <si>
    <t>Public Safety Building - Phase 2</t>
  </si>
  <si>
    <t>Streets</t>
  </si>
  <si>
    <t>Blackhawk - Phase 3</t>
  </si>
  <si>
    <t>Extras</t>
  </si>
  <si>
    <t>Streets / Turn Lanes</t>
  </si>
  <si>
    <t>Sidewalks</t>
  </si>
  <si>
    <t>Whispering Pines Bridge</t>
  </si>
  <si>
    <t>Friendswood Lakes Blvd</t>
  </si>
  <si>
    <t>Greenbriar Bridge over Cowart Creek</t>
  </si>
  <si>
    <t>Blackhawk Extention - FM 528 to Bay Area Blvd</t>
  </si>
  <si>
    <t>Brookside Intermediate Walking Bridge</t>
  </si>
  <si>
    <t>Packaging</t>
  </si>
  <si>
    <t>Public Safety</t>
  </si>
  <si>
    <t>Civic Center</t>
  </si>
  <si>
    <t>Transportataion</t>
  </si>
  <si>
    <t>Civic Center / Shelter</t>
  </si>
  <si>
    <t>Clear Creek Green Belt (CCGB)</t>
  </si>
  <si>
    <t xml:space="preserve">1776 Park </t>
  </si>
  <si>
    <t>2nd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</si>
</sst>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2" borderId="0" xfId="1" applyNumberFormat="1" applyFont="1" applyFill="1"/>
    <xf numFmtId="9" fontId="0" fillId="0" borderId="0" xfId="2" applyFont="1" applyFill="1"/>
    <xf numFmtId="10" fontId="0" fillId="0" borderId="0" xfId="0" applyNumberFormat="1"/>
    <xf numFmtId="0" fontId="0" fillId="3" borderId="0" xfId="0" applyFill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Fill="1"/>
    <xf numFmtId="164" fontId="0" fillId="0" borderId="0" xfId="1" applyNumberFormat="1" applyFont="1" applyFill="1"/>
    <xf numFmtId="0" fontId="0" fillId="0" borderId="1" xfId="0" applyBorder="1"/>
    <xf numFmtId="0" fontId="0" fillId="0" borderId="3" xfId="0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9" fontId="0" fillId="0" borderId="2" xfId="2" applyFont="1" applyBorder="1"/>
    <xf numFmtId="9" fontId="0" fillId="0" borderId="4" xfId="2" applyFont="1" applyBorder="1"/>
    <xf numFmtId="164" fontId="0" fillId="0" borderId="3" xfId="1" applyNumberFormat="1" applyFont="1" applyBorder="1"/>
    <xf numFmtId="0" fontId="0" fillId="0" borderId="4" xfId="0" applyBorder="1"/>
    <xf numFmtId="164" fontId="0" fillId="0" borderId="5" xfId="1" applyNumberFormat="1" applyFont="1" applyBorder="1"/>
    <xf numFmtId="164" fontId="0" fillId="0" borderId="8" xfId="1" applyNumberFormat="1" applyFont="1" applyBorder="1"/>
    <xf numFmtId="9" fontId="0" fillId="0" borderId="6" xfId="0" applyNumberForma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1" applyNumberFormat="1" applyFont="1" applyFill="1"/>
    <xf numFmtId="10" fontId="0" fillId="4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67F7-BDE1-4D58-916F-269A7D7A8C26}">
  <dimension ref="A1:I32"/>
  <sheetViews>
    <sheetView tabSelected="1" zoomScale="150" zoomScaleNormal="15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5.140625" bestFit="1" customWidth="1"/>
    <col min="2" max="2" width="11" customWidth="1"/>
    <col min="3" max="3" width="28.140625" style="7" bestFit="1" customWidth="1"/>
    <col min="4" max="4" width="37.7109375" bestFit="1" customWidth="1"/>
    <col min="5" max="5" width="17.42578125" style="8" bestFit="1" customWidth="1"/>
    <col min="6" max="6" width="20" style="8" bestFit="1" customWidth="1"/>
    <col min="7" max="8" width="17.42578125" style="8" customWidth="1"/>
  </cols>
  <sheetData>
    <row r="1" spans="1:9" s="2" customFormat="1" ht="30" x14ac:dyDescent="0.25">
      <c r="A1" s="2" t="s">
        <v>65</v>
      </c>
      <c r="B1" s="1" t="s">
        <v>0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44</v>
      </c>
      <c r="I1" s="2" t="s">
        <v>9</v>
      </c>
    </row>
    <row r="2" spans="1:9" x14ac:dyDescent="0.25">
      <c r="A2" s="27" t="s">
        <v>67</v>
      </c>
      <c r="B2" s="27" t="s">
        <v>45</v>
      </c>
      <c r="C2" s="28" t="s">
        <v>51</v>
      </c>
      <c r="D2" s="27" t="s">
        <v>52</v>
      </c>
      <c r="E2" s="29">
        <v>8700000</v>
      </c>
      <c r="F2" s="29">
        <v>8700000</v>
      </c>
      <c r="G2" s="29">
        <v>7723897</v>
      </c>
      <c r="H2" s="29">
        <f>+G2</f>
        <v>7723897</v>
      </c>
      <c r="I2" s="30">
        <f t="shared" ref="I2:I19" si="0">+E2/$E$21</f>
        <v>9.5788604459124696E-2</v>
      </c>
    </row>
    <row r="3" spans="1:9" x14ac:dyDescent="0.25">
      <c r="A3" t="s">
        <v>33</v>
      </c>
      <c r="B3" t="s">
        <v>33</v>
      </c>
      <c r="C3" s="7" t="s">
        <v>34</v>
      </c>
      <c r="D3" t="s">
        <v>35</v>
      </c>
      <c r="E3" s="8">
        <v>7000000</v>
      </c>
      <c r="F3" s="8">
        <v>28000000</v>
      </c>
      <c r="G3" s="15">
        <v>7000000</v>
      </c>
      <c r="H3" s="15">
        <f>+G3*1.25</f>
        <v>8750000</v>
      </c>
      <c r="I3" s="11">
        <f t="shared" si="0"/>
        <v>7.7071290944123308E-2</v>
      </c>
    </row>
    <row r="4" spans="1:9" x14ac:dyDescent="0.25">
      <c r="A4" t="s">
        <v>33</v>
      </c>
      <c r="B4" t="s">
        <v>33</v>
      </c>
      <c r="C4" s="7" t="s">
        <v>37</v>
      </c>
      <c r="D4" t="s">
        <v>35</v>
      </c>
      <c r="E4" s="8">
        <v>5500000</v>
      </c>
      <c r="F4" s="8">
        <v>22000000</v>
      </c>
      <c r="G4" s="15">
        <v>5500000</v>
      </c>
      <c r="H4" s="15">
        <f t="shared" ref="H4:H8" si="1">+G4*1.25</f>
        <v>6875000</v>
      </c>
      <c r="I4" s="11">
        <f t="shared" si="0"/>
        <v>6.0556014313239745E-2</v>
      </c>
    </row>
    <row r="5" spans="1:9" x14ac:dyDescent="0.25">
      <c r="A5" t="s">
        <v>33</v>
      </c>
      <c r="B5" t="s">
        <v>33</v>
      </c>
      <c r="C5" s="7" t="s">
        <v>38</v>
      </c>
      <c r="D5" t="s">
        <v>35</v>
      </c>
      <c r="E5" s="8">
        <v>2500000</v>
      </c>
      <c r="F5" s="8">
        <v>10000000</v>
      </c>
      <c r="G5" s="15">
        <v>2500000</v>
      </c>
      <c r="H5" s="15">
        <f t="shared" si="1"/>
        <v>3125000</v>
      </c>
      <c r="I5" s="11">
        <f t="shared" si="0"/>
        <v>2.7525461051472612E-2</v>
      </c>
    </row>
    <row r="6" spans="1:9" x14ac:dyDescent="0.25">
      <c r="A6" t="s">
        <v>33</v>
      </c>
      <c r="B6" t="s">
        <v>33</v>
      </c>
      <c r="C6" s="7" t="s">
        <v>39</v>
      </c>
      <c r="D6" t="s">
        <v>35</v>
      </c>
      <c r="E6" s="8">
        <v>7500000</v>
      </c>
      <c r="F6" s="8">
        <v>30000000</v>
      </c>
      <c r="G6" s="15">
        <v>7500000</v>
      </c>
      <c r="H6" s="15">
        <f t="shared" si="1"/>
        <v>9375000</v>
      </c>
      <c r="I6" s="11">
        <f t="shared" si="0"/>
        <v>8.2576383154417843E-2</v>
      </c>
    </row>
    <row r="7" spans="1:9" x14ac:dyDescent="0.25">
      <c r="A7" t="s">
        <v>33</v>
      </c>
      <c r="B7" t="s">
        <v>33</v>
      </c>
      <c r="C7" s="7" t="s">
        <v>40</v>
      </c>
      <c r="D7" t="s">
        <v>41</v>
      </c>
      <c r="E7" s="8">
        <v>12000000</v>
      </c>
      <c r="F7" s="8">
        <v>48000000</v>
      </c>
      <c r="G7" s="15">
        <v>12000000</v>
      </c>
      <c r="H7" s="15">
        <f t="shared" si="1"/>
        <v>15000000</v>
      </c>
      <c r="I7" s="11">
        <f t="shared" si="0"/>
        <v>0.13212221304706853</v>
      </c>
    </row>
    <row r="8" spans="1:9" x14ac:dyDescent="0.25">
      <c r="A8" t="s">
        <v>33</v>
      </c>
      <c r="B8" t="s">
        <v>33</v>
      </c>
      <c r="C8" s="7" t="s">
        <v>42</v>
      </c>
      <c r="D8" t="s">
        <v>43</v>
      </c>
      <c r="E8" s="8">
        <v>3625000</v>
      </c>
      <c r="F8" s="8">
        <v>14500000</v>
      </c>
      <c r="G8" s="15">
        <v>3625000</v>
      </c>
      <c r="H8" s="15">
        <f t="shared" si="1"/>
        <v>4531250</v>
      </c>
      <c r="I8" s="11">
        <f t="shared" si="0"/>
        <v>3.9911918524635284E-2</v>
      </c>
    </row>
    <row r="9" spans="1:9" x14ac:dyDescent="0.25">
      <c r="A9" t="s">
        <v>33</v>
      </c>
      <c r="B9" t="s">
        <v>45</v>
      </c>
      <c r="C9" s="7" t="s">
        <v>48</v>
      </c>
      <c r="D9" t="s">
        <v>49</v>
      </c>
      <c r="E9" s="8">
        <v>6300000</v>
      </c>
      <c r="F9" s="8">
        <v>6300000</v>
      </c>
      <c r="G9" s="15">
        <v>2000000</v>
      </c>
      <c r="H9" s="15">
        <f>+G9</f>
        <v>2000000</v>
      </c>
      <c r="I9" s="11">
        <f t="shared" si="0"/>
        <v>6.9364161849710976E-2</v>
      </c>
    </row>
    <row r="10" spans="1:9" x14ac:dyDescent="0.25">
      <c r="A10" s="27" t="s">
        <v>12</v>
      </c>
      <c r="B10" s="27" t="s">
        <v>12</v>
      </c>
      <c r="C10" s="28" t="s">
        <v>14</v>
      </c>
      <c r="D10" s="27" t="s">
        <v>15</v>
      </c>
      <c r="E10" s="29">
        <v>2000000</v>
      </c>
      <c r="F10" s="29">
        <v>2000000</v>
      </c>
      <c r="G10" s="29">
        <v>2000000</v>
      </c>
      <c r="H10" s="29">
        <f>+G10</f>
        <v>2000000</v>
      </c>
      <c r="I10" s="30">
        <f t="shared" si="0"/>
        <v>2.2020368841178091E-2</v>
      </c>
    </row>
    <row r="11" spans="1:9" x14ac:dyDescent="0.25">
      <c r="A11" s="27" t="s">
        <v>12</v>
      </c>
      <c r="B11" s="27" t="s">
        <v>12</v>
      </c>
      <c r="C11" s="28" t="s">
        <v>18</v>
      </c>
      <c r="D11" s="27" t="s">
        <v>19</v>
      </c>
      <c r="E11" s="29">
        <v>1500000</v>
      </c>
      <c r="F11" s="29">
        <v>1500000</v>
      </c>
      <c r="G11" s="29">
        <v>1500000</v>
      </c>
      <c r="H11" s="29">
        <f t="shared" ref="H11:H13" si="2">+G11</f>
        <v>1500000</v>
      </c>
      <c r="I11" s="30">
        <f t="shared" si="0"/>
        <v>1.6515276630883566E-2</v>
      </c>
    </row>
    <row r="12" spans="1:9" x14ac:dyDescent="0.25">
      <c r="A12" s="27" t="s">
        <v>12</v>
      </c>
      <c r="B12" s="27" t="s">
        <v>12</v>
      </c>
      <c r="C12" s="28" t="s">
        <v>71</v>
      </c>
      <c r="D12" s="27" t="s">
        <v>70</v>
      </c>
      <c r="E12" s="29">
        <v>500000</v>
      </c>
      <c r="F12" s="29">
        <v>500000</v>
      </c>
      <c r="G12" s="29">
        <v>500000</v>
      </c>
      <c r="H12" s="29">
        <f t="shared" si="2"/>
        <v>500000</v>
      </c>
      <c r="I12" s="30">
        <f t="shared" si="0"/>
        <v>5.5050922102945227E-3</v>
      </c>
    </row>
    <row r="13" spans="1:9" x14ac:dyDescent="0.25">
      <c r="A13" s="27" t="s">
        <v>12</v>
      </c>
      <c r="B13" s="27" t="s">
        <v>12</v>
      </c>
      <c r="C13" s="28" t="s">
        <v>23</v>
      </c>
      <c r="D13" s="27" t="s">
        <v>24</v>
      </c>
      <c r="E13" s="29">
        <v>5250000</v>
      </c>
      <c r="F13" s="29">
        <v>5250000</v>
      </c>
      <c r="G13" s="29">
        <v>2500000</v>
      </c>
      <c r="H13" s="29">
        <f t="shared" si="2"/>
        <v>2500000</v>
      </c>
      <c r="I13" s="30">
        <f t="shared" si="0"/>
        <v>5.7803468208092484E-2</v>
      </c>
    </row>
    <row r="14" spans="1:9" x14ac:dyDescent="0.25">
      <c r="A14" t="s">
        <v>66</v>
      </c>
      <c r="B14" t="s">
        <v>45</v>
      </c>
      <c r="C14" s="7" t="s">
        <v>46</v>
      </c>
      <c r="D14" t="s">
        <v>47</v>
      </c>
      <c r="E14" s="8">
        <v>1500000</v>
      </c>
      <c r="F14" s="8">
        <v>1500000</v>
      </c>
      <c r="G14" s="15">
        <v>1500000</v>
      </c>
      <c r="H14" s="15">
        <v>2100000</v>
      </c>
      <c r="I14" s="11">
        <f t="shared" si="0"/>
        <v>1.6515276630883566E-2</v>
      </c>
    </row>
    <row r="15" spans="1:9" x14ac:dyDescent="0.25">
      <c r="A15" t="s">
        <v>66</v>
      </c>
      <c r="B15" t="s">
        <v>45</v>
      </c>
      <c r="C15" s="7" t="s">
        <v>46</v>
      </c>
      <c r="D15" t="s">
        <v>50</v>
      </c>
      <c r="E15" s="8">
        <v>2100000</v>
      </c>
      <c r="F15" s="8">
        <v>2100000</v>
      </c>
      <c r="G15" s="15">
        <v>1500000</v>
      </c>
      <c r="H15" s="15">
        <v>2000000</v>
      </c>
      <c r="I15" s="11">
        <f t="shared" si="0"/>
        <v>2.3121387283236993E-2</v>
      </c>
    </row>
    <row r="16" spans="1:9" x14ac:dyDescent="0.25">
      <c r="A16" t="s">
        <v>66</v>
      </c>
      <c r="B16" t="s">
        <v>45</v>
      </c>
      <c r="C16" s="7" t="s">
        <v>53</v>
      </c>
      <c r="D16" t="s">
        <v>54</v>
      </c>
      <c r="E16" s="8">
        <v>5000000</v>
      </c>
      <c r="F16" s="8">
        <v>5000000</v>
      </c>
      <c r="G16" s="15">
        <v>5000000</v>
      </c>
      <c r="H16" s="15">
        <f t="shared" ref="H15:H16" si="3">+G16</f>
        <v>5000000</v>
      </c>
      <c r="I16" s="11">
        <f t="shared" si="0"/>
        <v>5.5050922102945224E-2</v>
      </c>
    </row>
    <row r="17" spans="1:9" x14ac:dyDescent="0.25">
      <c r="A17" s="27" t="s">
        <v>68</v>
      </c>
      <c r="B17" s="27" t="s">
        <v>55</v>
      </c>
      <c r="C17" s="28" t="s">
        <v>59</v>
      </c>
      <c r="D17" s="27" t="s">
        <v>59</v>
      </c>
      <c r="E17" s="29">
        <v>2000000</v>
      </c>
      <c r="F17" s="29">
        <v>2000000</v>
      </c>
      <c r="G17" s="29">
        <v>2000000</v>
      </c>
      <c r="H17" s="29">
        <f>+G17</f>
        <v>2000000</v>
      </c>
      <c r="I17" s="30">
        <f t="shared" si="0"/>
        <v>2.2020368841178091E-2</v>
      </c>
    </row>
    <row r="18" spans="1:9" x14ac:dyDescent="0.25">
      <c r="A18" s="27" t="s">
        <v>68</v>
      </c>
      <c r="B18" s="27" t="s">
        <v>55</v>
      </c>
      <c r="C18" s="28" t="s">
        <v>57</v>
      </c>
      <c r="D18" s="27" t="s">
        <v>58</v>
      </c>
      <c r="E18" s="29">
        <v>2850000</v>
      </c>
      <c r="F18" s="29">
        <v>2850000</v>
      </c>
      <c r="G18" s="29">
        <f>2650000+1102</f>
        <v>2651102</v>
      </c>
      <c r="H18" s="29">
        <f t="shared" ref="H18:H19" si="4">+G18</f>
        <v>2651102</v>
      </c>
      <c r="I18" s="30">
        <f t="shared" si="0"/>
        <v>3.1379025598678778E-2</v>
      </c>
    </row>
    <row r="19" spans="1:9" x14ac:dyDescent="0.25">
      <c r="A19" s="27" t="s">
        <v>68</v>
      </c>
      <c r="B19" s="27" t="s">
        <v>55</v>
      </c>
      <c r="C19" s="28" t="s">
        <v>61</v>
      </c>
      <c r="D19" s="27" t="s">
        <v>55</v>
      </c>
      <c r="E19" s="29">
        <v>15000000</v>
      </c>
      <c r="F19" s="29">
        <v>15000000</v>
      </c>
      <c r="G19" s="29">
        <v>3000000</v>
      </c>
      <c r="H19" s="29">
        <f t="shared" si="4"/>
        <v>3000000</v>
      </c>
      <c r="I19" s="30">
        <f t="shared" si="0"/>
        <v>0.16515276630883569</v>
      </c>
    </row>
    <row r="21" spans="1:9" x14ac:dyDescent="0.25">
      <c r="E21" s="8">
        <f>SUM(E2:E20)</f>
        <v>90825000</v>
      </c>
      <c r="F21" s="8">
        <f>SUM(F2:F20)</f>
        <v>205200000</v>
      </c>
      <c r="G21" s="8">
        <f>SUM(G2:G20)</f>
        <v>69999999</v>
      </c>
      <c r="H21" s="8">
        <f>SUM(H2:H20)</f>
        <v>80631249</v>
      </c>
      <c r="I21" s="11">
        <f>SUM(I2:I20)</f>
        <v>1</v>
      </c>
    </row>
    <row r="23" spans="1:9" ht="15.75" thickBot="1" x14ac:dyDescent="0.3">
      <c r="G23" s="13"/>
      <c r="H23" s="13"/>
    </row>
    <row r="24" spans="1:9" x14ac:dyDescent="0.25">
      <c r="F24" s="16" t="s">
        <v>69</v>
      </c>
      <c r="G24" s="19">
        <f>SUM(G2)</f>
        <v>7723897</v>
      </c>
      <c r="H24" s="19">
        <f>SUM(H2)</f>
        <v>7723897</v>
      </c>
      <c r="I24" s="20">
        <f>+H24/$H$30</f>
        <v>9.5792848254155155E-2</v>
      </c>
    </row>
    <row r="25" spans="1:9" x14ac:dyDescent="0.25">
      <c r="F25" s="17" t="s">
        <v>33</v>
      </c>
      <c r="G25" s="18">
        <f>SUM(G3:G9)</f>
        <v>40125000</v>
      </c>
      <c r="H25" s="18">
        <f>SUM(H3:H9)</f>
        <v>49656250</v>
      </c>
      <c r="I25" s="21">
        <f t="shared" ref="I25:I28" si="5">+H25/$H$30</f>
        <v>0.61584374068172998</v>
      </c>
    </row>
    <row r="26" spans="1:9" x14ac:dyDescent="0.25">
      <c r="F26" s="17" t="s">
        <v>12</v>
      </c>
      <c r="G26" s="18">
        <f>SUM(G10:G13)</f>
        <v>6500000</v>
      </c>
      <c r="H26" s="18">
        <f>SUM(H10:H13)</f>
        <v>6500000</v>
      </c>
      <c r="I26" s="21">
        <f t="shared" si="5"/>
        <v>8.061390689855244E-2</v>
      </c>
    </row>
    <row r="27" spans="1:9" x14ac:dyDescent="0.25">
      <c r="F27" s="17" t="s">
        <v>66</v>
      </c>
      <c r="G27" s="18">
        <f>SUM(G14:G16)</f>
        <v>8000000</v>
      </c>
      <c r="H27" s="18">
        <f>SUM(H14:H16)</f>
        <v>9100000</v>
      </c>
      <c r="I27" s="21">
        <f t="shared" si="5"/>
        <v>0.11285946965797343</v>
      </c>
    </row>
    <row r="28" spans="1:9" x14ac:dyDescent="0.25">
      <c r="F28" s="17" t="s">
        <v>68</v>
      </c>
      <c r="G28" s="18">
        <f>SUM(G17:G19)</f>
        <v>7651102</v>
      </c>
      <c r="H28" s="18">
        <f>SUM(H17:H19)</f>
        <v>7651102</v>
      </c>
      <c r="I28" s="21">
        <f t="shared" si="5"/>
        <v>9.4890034507588983E-2</v>
      </c>
    </row>
    <row r="29" spans="1:9" x14ac:dyDescent="0.25">
      <c r="F29" s="22"/>
      <c r="G29" s="18"/>
      <c r="H29" s="18"/>
      <c r="I29" s="23"/>
    </row>
    <row r="30" spans="1:9" ht="15.75" thickBot="1" x14ac:dyDescent="0.3">
      <c r="F30" s="24"/>
      <c r="G30" s="25">
        <f>SUM(G24:G28)</f>
        <v>69999999</v>
      </c>
      <c r="H30" s="25">
        <f>SUM(H24:H28)</f>
        <v>80631249</v>
      </c>
      <c r="I30" s="26">
        <f>SUM(I24:I29)</f>
        <v>1</v>
      </c>
    </row>
    <row r="32" spans="1:9" x14ac:dyDescent="0.25">
      <c r="G32" s="8">
        <f>+G30-G21</f>
        <v>0</v>
      </c>
      <c r="H32" s="8">
        <f>+H30-H25</f>
        <v>30974999</v>
      </c>
    </row>
  </sheetData>
  <sortState ref="A2:I19">
    <sortCondition ref="A2:A19"/>
  </sortState>
  <pageMargins left="0.7" right="0.7" top="0.75" bottom="0.75" header="0.3" footer="0.3"/>
  <pageSetup orientation="portrait" r:id="rId1"/>
  <ignoredErrors>
    <ignoredError sqref="G25:G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FE82-0249-4C50-9DDA-36690CD7E63D}">
  <dimension ref="A1:P36"/>
  <sheetViews>
    <sheetView zoomScaleNormal="100" workbookViewId="0">
      <pane ySplit="1" topLeftCell="A2" activePane="bottomLeft" state="frozen"/>
      <selection pane="bottomLeft" activeCell="G18" sqref="G18:G22"/>
    </sheetView>
  </sheetViews>
  <sheetFormatPr defaultColWidth="8.85546875" defaultRowHeight="15" x14ac:dyDescent="0.25"/>
  <cols>
    <col min="1" max="1" width="9" customWidth="1"/>
    <col min="2" max="2" width="8.85546875" style="6"/>
    <col min="3" max="3" width="28.140625" style="7" bestFit="1" customWidth="1"/>
    <col min="4" max="4" width="37.7109375" bestFit="1" customWidth="1"/>
    <col min="5" max="6" width="17.42578125" style="8" bestFit="1" customWidth="1"/>
    <col min="7" max="7" width="17.42578125" style="8" customWidth="1"/>
    <col min="8" max="8" width="7.5703125" style="15" customWidth="1"/>
    <col min="9" max="9" width="14.7109375" bestFit="1" customWidth="1"/>
    <col min="10" max="10" width="4" customWidth="1"/>
    <col min="12" max="12" width="15.28515625" style="8" bestFit="1" customWidth="1"/>
    <col min="13" max="13" width="15.28515625" style="8" hidden="1" customWidth="1"/>
    <col min="16" max="16" width="16.7109375" style="8" customWidth="1"/>
  </cols>
  <sheetData>
    <row r="1" spans="1:16" s="2" customFormat="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2" t="s">
        <v>8</v>
      </c>
      <c r="K1" s="2" t="s">
        <v>9</v>
      </c>
      <c r="L1" s="3" t="s">
        <v>10</v>
      </c>
      <c r="M1" s="4" t="s">
        <v>11</v>
      </c>
      <c r="N1" s="2" t="s">
        <v>9</v>
      </c>
      <c r="P1" s="4" t="s">
        <v>72</v>
      </c>
    </row>
    <row r="2" spans="1:16" x14ac:dyDescent="0.25">
      <c r="A2" t="s">
        <v>12</v>
      </c>
      <c r="B2" s="6" t="s">
        <v>13</v>
      </c>
      <c r="C2" s="7" t="s">
        <v>14</v>
      </c>
      <c r="D2" t="s">
        <v>15</v>
      </c>
      <c r="E2" s="8">
        <v>2000000</v>
      </c>
      <c r="F2" s="8">
        <v>2000000</v>
      </c>
      <c r="G2" s="9">
        <v>2000000</v>
      </c>
      <c r="H2" s="10">
        <f>+G2/E2</f>
        <v>1</v>
      </c>
      <c r="I2" t="s">
        <v>16</v>
      </c>
      <c r="K2" s="11">
        <f t="shared" ref="K2:K8" si="0">+E2/$E$33</f>
        <v>1.4419610670511895E-2</v>
      </c>
      <c r="L2" s="8">
        <f t="shared" ref="L2:L16" si="1">+G2</f>
        <v>2000000</v>
      </c>
      <c r="M2" s="8">
        <f t="shared" ref="M2:M8" si="2">IF(A2="Drainage", G2,0)</f>
        <v>0</v>
      </c>
      <c r="N2" s="11">
        <f>+(L2+M2)/($L$33+$M$33)</f>
        <v>2.6255333114538891E-2</v>
      </c>
      <c r="P2" s="8">
        <v>2000000</v>
      </c>
    </row>
    <row r="3" spans="1:16" x14ac:dyDescent="0.25">
      <c r="A3" t="s">
        <v>12</v>
      </c>
      <c r="B3" s="6" t="s">
        <v>17</v>
      </c>
      <c r="C3" s="7" t="s">
        <v>18</v>
      </c>
      <c r="D3" t="s">
        <v>19</v>
      </c>
      <c r="E3" s="8">
        <v>1500000</v>
      </c>
      <c r="F3" s="8">
        <v>1500000</v>
      </c>
      <c r="G3" s="9">
        <v>1500000</v>
      </c>
      <c r="H3" s="10">
        <f t="shared" ref="H3:H33" si="3">+G3/E3</f>
        <v>1</v>
      </c>
      <c r="I3" t="s">
        <v>16</v>
      </c>
      <c r="K3" s="11">
        <f t="shared" si="0"/>
        <v>1.0814708002883922E-2</v>
      </c>
      <c r="L3" s="8">
        <f t="shared" si="1"/>
        <v>1500000</v>
      </c>
      <c r="M3" s="8">
        <f t="shared" si="2"/>
        <v>0</v>
      </c>
      <c r="N3" s="11">
        <f>+(L3+M3)/($L$33+$M$33)</f>
        <v>1.9691499835904167E-2</v>
      </c>
      <c r="P3" s="8">
        <v>1500000</v>
      </c>
    </row>
    <row r="4" spans="1:16" x14ac:dyDescent="0.25">
      <c r="A4" t="s">
        <v>12</v>
      </c>
      <c r="B4" s="6" t="s">
        <v>20</v>
      </c>
      <c r="C4" s="7" t="s">
        <v>21</v>
      </c>
      <c r="D4" t="s">
        <v>22</v>
      </c>
      <c r="E4" s="8">
        <v>500000</v>
      </c>
      <c r="F4" s="8">
        <v>500000</v>
      </c>
      <c r="G4" s="9">
        <v>500000</v>
      </c>
      <c r="H4" s="10">
        <f t="shared" si="3"/>
        <v>1</v>
      </c>
      <c r="I4" t="s">
        <v>16</v>
      </c>
      <c r="K4" s="11">
        <f t="shared" si="0"/>
        <v>3.6049026676279738E-3</v>
      </c>
      <c r="L4" s="8">
        <f t="shared" si="1"/>
        <v>500000</v>
      </c>
      <c r="M4" s="8">
        <f t="shared" si="2"/>
        <v>0</v>
      </c>
      <c r="N4" s="11">
        <f>+(L4+M4)/($L$33+$M$33)</f>
        <v>6.5638332786347228E-3</v>
      </c>
      <c r="P4" s="8">
        <v>500000</v>
      </c>
    </row>
    <row r="5" spans="1:16" x14ac:dyDescent="0.25">
      <c r="A5" t="s">
        <v>12</v>
      </c>
      <c r="B5" s="6">
        <v>2</v>
      </c>
      <c r="C5" s="7" t="s">
        <v>23</v>
      </c>
      <c r="D5" t="s">
        <v>24</v>
      </c>
      <c r="E5" s="8">
        <v>5250000</v>
      </c>
      <c r="F5" s="8">
        <v>5250000</v>
      </c>
      <c r="G5" s="9">
        <v>2500000</v>
      </c>
      <c r="H5" s="10">
        <f t="shared" si="3"/>
        <v>0.47619047619047616</v>
      </c>
      <c r="I5" t="s">
        <v>16</v>
      </c>
      <c r="K5" s="11">
        <f t="shared" si="0"/>
        <v>3.7851478010093725E-2</v>
      </c>
      <c r="L5" s="8">
        <f t="shared" si="1"/>
        <v>2500000</v>
      </c>
      <c r="M5" s="8">
        <f t="shared" si="2"/>
        <v>0</v>
      </c>
      <c r="N5" s="11">
        <f>+(L5+M5)/($L$33+$M$33)</f>
        <v>3.2819166393173616E-2</v>
      </c>
    </row>
    <row r="6" spans="1:16" x14ac:dyDescent="0.25">
      <c r="A6" t="s">
        <v>12</v>
      </c>
      <c r="B6" s="6" t="s">
        <v>25</v>
      </c>
      <c r="C6" s="7" t="s">
        <v>26</v>
      </c>
      <c r="D6" t="s">
        <v>27</v>
      </c>
      <c r="E6" s="8">
        <v>350000</v>
      </c>
      <c r="F6" s="8">
        <v>350000</v>
      </c>
      <c r="G6" s="9">
        <v>0</v>
      </c>
      <c r="H6" s="10">
        <f t="shared" si="3"/>
        <v>0</v>
      </c>
      <c r="I6" t="s">
        <v>16</v>
      </c>
      <c r="K6" s="11">
        <f t="shared" si="0"/>
        <v>2.5234318673395817E-3</v>
      </c>
      <c r="L6" s="8">
        <f t="shared" si="1"/>
        <v>0</v>
      </c>
      <c r="M6" s="8">
        <f t="shared" si="2"/>
        <v>0</v>
      </c>
      <c r="N6" s="11">
        <f>+(L6+M6)/($L$33+$M$33)</f>
        <v>0</v>
      </c>
    </row>
    <row r="7" spans="1:16" x14ac:dyDescent="0.25">
      <c r="A7" t="s">
        <v>12</v>
      </c>
      <c r="B7" s="6" t="s">
        <v>28</v>
      </c>
      <c r="C7" s="7" t="s">
        <v>23</v>
      </c>
      <c r="D7" t="s">
        <v>29</v>
      </c>
      <c r="E7" s="8">
        <v>2425000</v>
      </c>
      <c r="F7" s="8">
        <v>2425000</v>
      </c>
      <c r="G7" s="9">
        <v>0</v>
      </c>
      <c r="H7" s="10">
        <f t="shared" si="3"/>
        <v>0</v>
      </c>
      <c r="I7" t="s">
        <v>16</v>
      </c>
      <c r="K7" s="11">
        <f t="shared" si="0"/>
        <v>1.7483777937995673E-2</v>
      </c>
      <c r="L7" s="8">
        <f t="shared" si="1"/>
        <v>0</v>
      </c>
      <c r="M7" s="8">
        <f t="shared" si="2"/>
        <v>0</v>
      </c>
      <c r="N7" s="11">
        <f>+(L7+M7)/($L$33+$M$33)</f>
        <v>0</v>
      </c>
    </row>
    <row r="8" spans="1:16" x14ac:dyDescent="0.25">
      <c r="A8" t="s">
        <v>12</v>
      </c>
      <c r="B8" s="6" t="s">
        <v>30</v>
      </c>
      <c r="C8" s="7" t="s">
        <v>31</v>
      </c>
      <c r="D8" t="s">
        <v>32</v>
      </c>
      <c r="E8" s="8">
        <v>4000000</v>
      </c>
      <c r="F8" s="8">
        <v>4000000</v>
      </c>
      <c r="G8" s="9">
        <v>0</v>
      </c>
      <c r="H8" s="10">
        <f t="shared" si="3"/>
        <v>0</v>
      </c>
      <c r="I8" t="s">
        <v>16</v>
      </c>
      <c r="K8" s="11">
        <f t="shared" si="0"/>
        <v>2.8839221341023791E-2</v>
      </c>
      <c r="L8" s="8">
        <f t="shared" si="1"/>
        <v>0</v>
      </c>
      <c r="M8" s="8">
        <f t="shared" si="2"/>
        <v>0</v>
      </c>
      <c r="N8" s="11">
        <f>+(L8+M8)/($L$33+$M$33)</f>
        <v>0</v>
      </c>
    </row>
    <row r="9" spans="1:16" x14ac:dyDescent="0.25">
      <c r="G9"/>
      <c r="H9" s="10"/>
      <c r="K9" s="11"/>
      <c r="N9" s="11"/>
    </row>
    <row r="10" spans="1:16" x14ac:dyDescent="0.25">
      <c r="A10" t="s">
        <v>33</v>
      </c>
      <c r="B10" s="6">
        <v>4</v>
      </c>
      <c r="C10" s="7" t="s">
        <v>34</v>
      </c>
      <c r="D10" t="s">
        <v>35</v>
      </c>
      <c r="E10" s="8">
        <v>7000000</v>
      </c>
      <c r="F10" s="8">
        <v>28000000</v>
      </c>
      <c r="G10" s="9">
        <v>7000000</v>
      </c>
      <c r="H10" s="10">
        <f t="shared" si="3"/>
        <v>1</v>
      </c>
      <c r="I10" t="s">
        <v>36</v>
      </c>
      <c r="K10" s="11">
        <f t="shared" ref="K10:K16" si="4">+E10/$E$33</f>
        <v>5.0468637346791634E-2</v>
      </c>
      <c r="L10" s="8">
        <f t="shared" si="1"/>
        <v>7000000</v>
      </c>
      <c r="N10" s="11">
        <f>+(L10+G10)/($L$33+$M$33)</f>
        <v>0.18378733180177223</v>
      </c>
      <c r="P10" s="8">
        <v>47500000</v>
      </c>
    </row>
    <row r="11" spans="1:16" x14ac:dyDescent="0.25">
      <c r="A11" t="s">
        <v>33</v>
      </c>
      <c r="B11" s="6">
        <v>5</v>
      </c>
      <c r="C11" s="7" t="s">
        <v>37</v>
      </c>
      <c r="D11" t="s">
        <v>35</v>
      </c>
      <c r="E11" s="8">
        <v>5500000</v>
      </c>
      <c r="F11" s="8">
        <v>22000000</v>
      </c>
      <c r="G11" s="9">
        <v>5500000</v>
      </c>
      <c r="H11" s="10">
        <f t="shared" si="3"/>
        <v>1</v>
      </c>
      <c r="I11" t="s">
        <v>36</v>
      </c>
      <c r="K11" s="11">
        <f t="shared" si="4"/>
        <v>3.9653929343907712E-2</v>
      </c>
      <c r="L11" s="8">
        <f t="shared" si="1"/>
        <v>5500000</v>
      </c>
      <c r="N11" s="11">
        <f>+(L11+G11)/($L$33+$M$33)</f>
        <v>0.1444043321299639</v>
      </c>
    </row>
    <row r="12" spans="1:16" x14ac:dyDescent="0.25">
      <c r="A12" t="s">
        <v>33</v>
      </c>
      <c r="B12" s="6">
        <v>6</v>
      </c>
      <c r="C12" s="7" t="s">
        <v>38</v>
      </c>
      <c r="D12" t="s">
        <v>35</v>
      </c>
      <c r="E12" s="8">
        <v>2500000</v>
      </c>
      <c r="F12" s="8">
        <v>10000000</v>
      </c>
      <c r="G12" s="9">
        <v>2500000</v>
      </c>
      <c r="H12" s="10">
        <f t="shared" si="3"/>
        <v>1</v>
      </c>
      <c r="I12" t="s">
        <v>36</v>
      </c>
      <c r="K12" s="11">
        <f t="shared" si="4"/>
        <v>1.8024513338139869E-2</v>
      </c>
      <c r="L12" s="8">
        <f t="shared" si="1"/>
        <v>2500000</v>
      </c>
      <c r="N12" s="11">
        <f>+(L12+G12)/($L$33+$M$33)</f>
        <v>6.5638332786347231E-2</v>
      </c>
    </row>
    <row r="13" spans="1:16" x14ac:dyDescent="0.25">
      <c r="A13" t="s">
        <v>33</v>
      </c>
      <c r="B13" s="6">
        <v>7</v>
      </c>
      <c r="C13" s="7" t="s">
        <v>39</v>
      </c>
      <c r="D13" t="s">
        <v>35</v>
      </c>
      <c r="E13" s="8">
        <v>7500000</v>
      </c>
      <c r="F13" s="8">
        <v>30000000</v>
      </c>
      <c r="G13" s="9">
        <v>7500000</v>
      </c>
      <c r="H13" s="10">
        <f t="shared" si="3"/>
        <v>1</v>
      </c>
      <c r="I13" t="s">
        <v>36</v>
      </c>
      <c r="K13" s="11">
        <f t="shared" si="4"/>
        <v>5.4073540014419608E-2</v>
      </c>
      <c r="L13" s="8">
        <f t="shared" si="1"/>
        <v>7500000</v>
      </c>
      <c r="N13" s="11">
        <f>+(L13+G13)/($L$33+$M$33)</f>
        <v>0.19691499835904169</v>
      </c>
    </row>
    <row r="14" spans="1:16" x14ac:dyDescent="0.25">
      <c r="A14" t="s">
        <v>33</v>
      </c>
      <c r="B14" s="6">
        <v>8</v>
      </c>
      <c r="C14" s="7" t="s">
        <v>40</v>
      </c>
      <c r="D14" t="s">
        <v>41</v>
      </c>
      <c r="E14" s="8">
        <v>12000000</v>
      </c>
      <c r="F14" s="8">
        <v>48000000</v>
      </c>
      <c r="G14" s="9">
        <v>12000000</v>
      </c>
      <c r="H14" s="10">
        <f t="shared" si="3"/>
        <v>1</v>
      </c>
      <c r="I14" t="s">
        <v>36</v>
      </c>
      <c r="K14" s="11">
        <f t="shared" si="4"/>
        <v>8.6517664023071372E-2</v>
      </c>
      <c r="L14" s="8">
        <f t="shared" si="1"/>
        <v>12000000</v>
      </c>
      <c r="N14" s="11">
        <f>+(L14+G14)/($L$33+$M$33)</f>
        <v>0.31506399737446666</v>
      </c>
    </row>
    <row r="15" spans="1:16" x14ac:dyDescent="0.25">
      <c r="A15" t="s">
        <v>33</v>
      </c>
      <c r="B15" s="6">
        <v>9</v>
      </c>
      <c r="C15" s="7" t="s">
        <v>42</v>
      </c>
      <c r="D15" t="s">
        <v>43</v>
      </c>
      <c r="E15" s="8">
        <v>3625000</v>
      </c>
      <c r="F15" s="8">
        <v>14500000</v>
      </c>
      <c r="G15" s="9">
        <v>3625000</v>
      </c>
      <c r="H15" s="10">
        <f t="shared" si="3"/>
        <v>1</v>
      </c>
      <c r="I15" t="s">
        <v>36</v>
      </c>
      <c r="K15" s="11">
        <f t="shared" si="4"/>
        <v>2.613554434030281E-2</v>
      </c>
      <c r="L15" s="8">
        <f t="shared" si="1"/>
        <v>3625000</v>
      </c>
      <c r="N15" s="11">
        <f>+(L15+G15)/($L$33+$M$33)</f>
        <v>9.5175582540203474E-2</v>
      </c>
    </row>
    <row r="16" spans="1:16" x14ac:dyDescent="0.25">
      <c r="A16" t="s">
        <v>33</v>
      </c>
      <c r="B16" s="6">
        <v>9</v>
      </c>
      <c r="C16" s="7" t="s">
        <v>44</v>
      </c>
      <c r="D16" t="s">
        <v>44</v>
      </c>
      <c r="E16" s="8">
        <v>5000000</v>
      </c>
      <c r="F16" s="8">
        <v>5000000</v>
      </c>
      <c r="G16" s="9">
        <v>5000000</v>
      </c>
      <c r="H16" s="10">
        <f t="shared" si="3"/>
        <v>1</v>
      </c>
      <c r="I16" t="s">
        <v>36</v>
      </c>
      <c r="K16" s="11">
        <f t="shared" si="4"/>
        <v>3.6049026676279738E-2</v>
      </c>
      <c r="L16" s="8">
        <f t="shared" si="1"/>
        <v>5000000</v>
      </c>
      <c r="N16" s="11">
        <f>+(L16+G16)/($L$33+$M$33)</f>
        <v>0.13127666557269446</v>
      </c>
    </row>
    <row r="17" spans="1:16" x14ac:dyDescent="0.25">
      <c r="G17"/>
      <c r="H17" s="10"/>
      <c r="K17" s="11"/>
      <c r="N17" s="11"/>
    </row>
    <row r="18" spans="1:16" x14ac:dyDescent="0.25">
      <c r="A18" t="s">
        <v>45</v>
      </c>
      <c r="B18" s="6">
        <v>1</v>
      </c>
      <c r="C18" s="7" t="s">
        <v>46</v>
      </c>
      <c r="D18" t="s">
        <v>47</v>
      </c>
      <c r="E18" s="8">
        <v>1500000</v>
      </c>
      <c r="F18" s="8">
        <v>1500000</v>
      </c>
      <c r="G18" s="9">
        <v>1500000</v>
      </c>
      <c r="H18" s="10">
        <f t="shared" si="3"/>
        <v>1</v>
      </c>
      <c r="I18" t="s">
        <v>16</v>
      </c>
      <c r="K18" s="11">
        <f>+E18/$E$33</f>
        <v>1.0814708002883922E-2</v>
      </c>
      <c r="L18" s="8">
        <f>+G18</f>
        <v>1500000</v>
      </c>
      <c r="M18" s="8">
        <f>IF(A18="Drainage", G18,0)</f>
        <v>0</v>
      </c>
      <c r="N18" s="11">
        <f>+(L18+M18)/($L$33+$M$33)</f>
        <v>1.9691499835904167E-2</v>
      </c>
      <c r="P18" s="8">
        <v>1500000</v>
      </c>
    </row>
    <row r="19" spans="1:16" x14ac:dyDescent="0.25">
      <c r="A19" t="s">
        <v>45</v>
      </c>
      <c r="B19" s="6">
        <v>2</v>
      </c>
      <c r="C19" s="7" t="s">
        <v>48</v>
      </c>
      <c r="D19" t="s">
        <v>49</v>
      </c>
      <c r="E19" s="8">
        <v>6300000</v>
      </c>
      <c r="F19" s="8">
        <v>6300000</v>
      </c>
      <c r="G19" s="9">
        <v>2000000</v>
      </c>
      <c r="H19" s="10">
        <f t="shared" si="3"/>
        <v>0.31746031746031744</v>
      </c>
      <c r="I19" t="s">
        <v>16</v>
      </c>
      <c r="K19" s="11">
        <f>+E19/$E$33</f>
        <v>4.542177361211247E-2</v>
      </c>
      <c r="L19" s="8">
        <f>+G19</f>
        <v>2000000</v>
      </c>
      <c r="M19" s="8">
        <f>IF(A19="Drainage", G19,0)</f>
        <v>0</v>
      </c>
      <c r="N19" s="11">
        <f>+(L19+M19)/($L$33+$M$33)</f>
        <v>2.6255333114538891E-2</v>
      </c>
      <c r="P19" s="8">
        <v>6300000</v>
      </c>
    </row>
    <row r="20" spans="1:16" x14ac:dyDescent="0.25">
      <c r="A20" t="s">
        <v>45</v>
      </c>
      <c r="B20" s="6">
        <v>3</v>
      </c>
      <c r="C20" s="7" t="s">
        <v>46</v>
      </c>
      <c r="D20" t="s">
        <v>50</v>
      </c>
      <c r="E20" s="8">
        <v>2100000</v>
      </c>
      <c r="F20" s="8">
        <v>2100000</v>
      </c>
      <c r="G20" s="9">
        <v>1500000</v>
      </c>
      <c r="H20" s="10">
        <f t="shared" si="3"/>
        <v>0.7142857142857143</v>
      </c>
      <c r="I20" t="s">
        <v>16</v>
      </c>
      <c r="K20" s="11">
        <f>+E20/$E$33</f>
        <v>1.514059120403749E-2</v>
      </c>
      <c r="L20" s="8">
        <f>+G20</f>
        <v>1500000</v>
      </c>
      <c r="M20" s="8">
        <f>IF(A20="Drainage", G20,0)</f>
        <v>0</v>
      </c>
      <c r="N20" s="11">
        <f>+(L20+M20)/($L$33+$M$33)</f>
        <v>1.9691499835904167E-2</v>
      </c>
      <c r="P20" s="8">
        <v>2100000</v>
      </c>
    </row>
    <row r="21" spans="1:16" x14ac:dyDescent="0.25">
      <c r="A21" t="s">
        <v>45</v>
      </c>
      <c r="B21" s="6">
        <v>4</v>
      </c>
      <c r="C21" s="7" t="s">
        <v>51</v>
      </c>
      <c r="D21" t="s">
        <v>52</v>
      </c>
      <c r="E21" s="8">
        <v>8700000</v>
      </c>
      <c r="F21" s="8">
        <v>8700000</v>
      </c>
      <c r="G21" s="9">
        <v>8700000</v>
      </c>
      <c r="H21" s="10">
        <f t="shared" si="3"/>
        <v>1</v>
      </c>
      <c r="I21" t="s">
        <v>16</v>
      </c>
      <c r="K21" s="11">
        <f>+E21/$E$33</f>
        <v>6.2725306416726745E-2</v>
      </c>
      <c r="L21" s="8">
        <f>+G21</f>
        <v>8700000</v>
      </c>
      <c r="M21" s="8">
        <f>IF(A21="Drainage", G21,0)</f>
        <v>0</v>
      </c>
      <c r="N21" s="11">
        <f>+(L21+M21)/($L$33+$M$33)</f>
        <v>0.11421069904824417</v>
      </c>
    </row>
    <row r="22" spans="1:16" x14ac:dyDescent="0.25">
      <c r="A22" t="s">
        <v>45</v>
      </c>
      <c r="B22" s="6">
        <v>5</v>
      </c>
      <c r="C22" s="7" t="s">
        <v>53</v>
      </c>
      <c r="D22" t="s">
        <v>54</v>
      </c>
      <c r="E22" s="8">
        <v>5000000</v>
      </c>
      <c r="F22" s="8">
        <v>5000000</v>
      </c>
      <c r="G22" s="9">
        <v>5000000</v>
      </c>
      <c r="H22" s="10">
        <f t="shared" si="3"/>
        <v>1</v>
      </c>
      <c r="I22" t="s">
        <v>16</v>
      </c>
      <c r="K22" s="11">
        <f>+E22/$E$33</f>
        <v>3.6049026676279738E-2</v>
      </c>
      <c r="L22" s="8">
        <f>+G22</f>
        <v>5000000</v>
      </c>
      <c r="M22" s="8">
        <f>IF(A22="Drainage", G22,0)</f>
        <v>0</v>
      </c>
      <c r="N22" s="11">
        <f>+(L22+M22)/($L$33+$M$33)</f>
        <v>6.5638332786347231E-2</v>
      </c>
    </row>
    <row r="23" spans="1:16" x14ac:dyDescent="0.25">
      <c r="G23"/>
      <c r="H23" s="10"/>
      <c r="K23" s="11"/>
      <c r="N23" s="11"/>
    </row>
    <row r="24" spans="1:16" x14ac:dyDescent="0.25">
      <c r="A24" t="s">
        <v>55</v>
      </c>
      <c r="B24" s="6">
        <v>1</v>
      </c>
      <c r="C24" s="7" t="s">
        <v>56</v>
      </c>
      <c r="D24" t="s">
        <v>55</v>
      </c>
      <c r="E24" s="8">
        <v>5500000</v>
      </c>
      <c r="F24" s="8">
        <v>5500000</v>
      </c>
      <c r="G24" s="9">
        <v>0</v>
      </c>
      <c r="H24" s="10">
        <f t="shared" si="3"/>
        <v>0</v>
      </c>
      <c r="I24" t="s">
        <v>16</v>
      </c>
      <c r="K24" s="11">
        <f>+E24/$E$33</f>
        <v>3.9653929343907712E-2</v>
      </c>
      <c r="L24" s="8">
        <f t="shared" ref="L24:L31" si="5">+G24</f>
        <v>0</v>
      </c>
      <c r="M24" s="8">
        <f t="shared" ref="M24:M31" si="6">IF(A24="Drainage", G24,0)</f>
        <v>0</v>
      </c>
      <c r="N24" s="11">
        <f>+(L24+M24)/($L$33+$M$33)</f>
        <v>0</v>
      </c>
      <c r="P24" s="8">
        <v>5500000</v>
      </c>
    </row>
    <row r="25" spans="1:16" x14ac:dyDescent="0.25">
      <c r="A25" t="s">
        <v>55</v>
      </c>
      <c r="C25" s="7" t="s">
        <v>57</v>
      </c>
      <c r="D25" t="s">
        <v>58</v>
      </c>
      <c r="E25" s="8">
        <v>2850000</v>
      </c>
      <c r="F25" s="8">
        <v>2850000</v>
      </c>
      <c r="G25" s="9">
        <v>2850000</v>
      </c>
      <c r="H25" s="10">
        <f t="shared" si="3"/>
        <v>1</v>
      </c>
      <c r="I25" t="s">
        <v>16</v>
      </c>
      <c r="K25" s="11">
        <f t="shared" ref="K25:K26" si="7">+E25/$E$33</f>
        <v>2.0547945205479451E-2</v>
      </c>
      <c r="L25" s="8">
        <f t="shared" si="5"/>
        <v>2850000</v>
      </c>
      <c r="M25" s="8">
        <f t="shared" si="6"/>
        <v>0</v>
      </c>
      <c r="N25" s="11">
        <f>+(L25+M25)/($L$33+$M$33)</f>
        <v>3.7413849688217919E-2</v>
      </c>
      <c r="P25" s="8">
        <f>350000+1800000+350000+65000+150000</f>
        <v>2715000</v>
      </c>
    </row>
    <row r="26" spans="1:16" x14ac:dyDescent="0.25">
      <c r="A26" t="s">
        <v>55</v>
      </c>
      <c r="C26" s="7" t="s">
        <v>59</v>
      </c>
      <c r="D26" t="s">
        <v>59</v>
      </c>
      <c r="E26" s="8">
        <v>2000000</v>
      </c>
      <c r="F26" s="8">
        <v>2000000</v>
      </c>
      <c r="G26" s="9">
        <v>2000000</v>
      </c>
      <c r="H26" s="10">
        <f t="shared" si="3"/>
        <v>1</v>
      </c>
      <c r="I26" t="s">
        <v>16</v>
      </c>
      <c r="K26" s="11">
        <f t="shared" si="7"/>
        <v>1.4419610670511895E-2</v>
      </c>
      <c r="L26" s="8">
        <f t="shared" si="5"/>
        <v>2000000</v>
      </c>
      <c r="M26" s="8">
        <f t="shared" si="6"/>
        <v>0</v>
      </c>
      <c r="N26" s="11">
        <f>+(L26+M26)/($L$33+$M$33)</f>
        <v>2.6255333114538891E-2</v>
      </c>
      <c r="P26" s="8">
        <v>2000000</v>
      </c>
    </row>
    <row r="27" spans="1:16" x14ac:dyDescent="0.25">
      <c r="A27" t="s">
        <v>55</v>
      </c>
      <c r="B27" s="12"/>
      <c r="C27" s="7" t="s">
        <v>60</v>
      </c>
      <c r="D27" t="s">
        <v>55</v>
      </c>
      <c r="E27" s="8">
        <v>12000000</v>
      </c>
      <c r="F27" s="8">
        <v>12000000</v>
      </c>
      <c r="G27" s="9">
        <v>0</v>
      </c>
      <c r="H27" s="10">
        <f t="shared" si="3"/>
        <v>0</v>
      </c>
      <c r="I27" t="s">
        <v>16</v>
      </c>
      <c r="K27" s="11">
        <f>+E27/$E$33</f>
        <v>8.6517664023071372E-2</v>
      </c>
      <c r="L27" s="8">
        <f t="shared" si="5"/>
        <v>0</v>
      </c>
      <c r="M27" s="8">
        <f t="shared" si="6"/>
        <v>0</v>
      </c>
      <c r="N27" s="11">
        <f>+(L27+M27)/($L$33+$M$33)</f>
        <v>0</v>
      </c>
      <c r="P27" s="8">
        <v>0</v>
      </c>
    </row>
    <row r="28" spans="1:16" x14ac:dyDescent="0.25">
      <c r="A28" t="s">
        <v>55</v>
      </c>
      <c r="B28" s="12"/>
      <c r="C28" s="7" t="s">
        <v>61</v>
      </c>
      <c r="D28" t="s">
        <v>55</v>
      </c>
      <c r="E28" s="8">
        <v>15000000</v>
      </c>
      <c r="F28" s="8">
        <v>15000000</v>
      </c>
      <c r="G28" s="9">
        <v>3000000</v>
      </c>
      <c r="H28" s="10">
        <f t="shared" si="3"/>
        <v>0.2</v>
      </c>
      <c r="I28" t="s">
        <v>16</v>
      </c>
      <c r="K28" s="11">
        <f>+E28/$E$33</f>
        <v>0.10814708002883922</v>
      </c>
      <c r="L28" s="8">
        <f t="shared" si="5"/>
        <v>3000000</v>
      </c>
      <c r="M28" s="8">
        <f t="shared" si="6"/>
        <v>0</v>
      </c>
      <c r="N28" s="11">
        <f>+(L28+M28)/($L$33+$M$33)</f>
        <v>3.9382999671808333E-2</v>
      </c>
      <c r="P28" s="8">
        <v>1000000</v>
      </c>
    </row>
    <row r="29" spans="1:16" x14ac:dyDescent="0.25">
      <c r="A29" t="s">
        <v>55</v>
      </c>
      <c r="B29" s="12"/>
      <c r="C29" s="7" t="s">
        <v>62</v>
      </c>
      <c r="D29" t="s">
        <v>55</v>
      </c>
      <c r="E29" s="8">
        <v>5500000</v>
      </c>
      <c r="F29" s="8">
        <v>5500000</v>
      </c>
      <c r="G29" s="9">
        <v>0</v>
      </c>
      <c r="H29" s="10">
        <f t="shared" si="3"/>
        <v>0</v>
      </c>
      <c r="I29" t="s">
        <v>16</v>
      </c>
      <c r="K29" s="11">
        <f>+E29/$E$33</f>
        <v>3.9653929343907712E-2</v>
      </c>
      <c r="L29" s="8">
        <f t="shared" si="5"/>
        <v>0</v>
      </c>
      <c r="M29" s="8">
        <f t="shared" si="6"/>
        <v>0</v>
      </c>
      <c r="N29" s="11">
        <f>+(L29+M29)/($L$33+$M$33)</f>
        <v>0</v>
      </c>
      <c r="P29" s="8">
        <v>0</v>
      </c>
    </row>
    <row r="30" spans="1:16" x14ac:dyDescent="0.25">
      <c r="A30" t="s">
        <v>55</v>
      </c>
      <c r="B30" s="12"/>
      <c r="C30" s="7" t="s">
        <v>63</v>
      </c>
      <c r="D30" t="s">
        <v>55</v>
      </c>
      <c r="E30" s="8">
        <v>12000000</v>
      </c>
      <c r="F30" s="8">
        <v>12000000</v>
      </c>
      <c r="G30" s="9">
        <v>0</v>
      </c>
      <c r="H30" s="10">
        <f t="shared" si="3"/>
        <v>0</v>
      </c>
      <c r="I30" t="s">
        <v>16</v>
      </c>
      <c r="K30" s="11">
        <f>+E30/$E$33</f>
        <v>8.6517664023071372E-2</v>
      </c>
      <c r="L30" s="8">
        <f t="shared" si="5"/>
        <v>0</v>
      </c>
      <c r="M30" s="8">
        <f t="shared" si="6"/>
        <v>0</v>
      </c>
      <c r="N30" s="11">
        <f>+(L30+M30)/($L$33+$M$33)</f>
        <v>0</v>
      </c>
      <c r="P30" s="8">
        <v>0</v>
      </c>
    </row>
    <row r="31" spans="1:16" x14ac:dyDescent="0.25">
      <c r="A31" t="s">
        <v>55</v>
      </c>
      <c r="B31" s="12"/>
      <c r="C31" s="7" t="s">
        <v>64</v>
      </c>
      <c r="D31" t="s">
        <v>55</v>
      </c>
      <c r="E31" s="8">
        <v>1100000</v>
      </c>
      <c r="F31" s="8">
        <v>1100000</v>
      </c>
      <c r="G31" s="9">
        <v>0</v>
      </c>
      <c r="H31" s="10">
        <f t="shared" si="3"/>
        <v>0</v>
      </c>
      <c r="I31" t="s">
        <v>16</v>
      </c>
      <c r="K31" s="11">
        <f>+E31/$E$33</f>
        <v>7.9307858687815425E-3</v>
      </c>
      <c r="L31" s="8">
        <f t="shared" si="5"/>
        <v>0</v>
      </c>
      <c r="M31" s="8">
        <f t="shared" si="6"/>
        <v>0</v>
      </c>
      <c r="N31" s="11">
        <f>+(L31+M31)/($L$33+$M$33)</f>
        <v>0</v>
      </c>
      <c r="P31" s="8">
        <v>0</v>
      </c>
    </row>
    <row r="33" spans="5:16" x14ac:dyDescent="0.25">
      <c r="E33" s="8">
        <f>SUM(E2:E32)</f>
        <v>138700000</v>
      </c>
      <c r="F33" s="8">
        <f>SUM(F2:F32)</f>
        <v>253075000</v>
      </c>
      <c r="G33" s="8">
        <f>SUM(G2:G32)</f>
        <v>76175000</v>
      </c>
      <c r="H33" s="10">
        <f t="shared" si="3"/>
        <v>0.54920692141312188</v>
      </c>
      <c r="K33" s="11">
        <f>SUM(K2:K32)</f>
        <v>1</v>
      </c>
      <c r="L33" s="8">
        <f>SUM(L2:L32)</f>
        <v>76175000</v>
      </c>
      <c r="M33" s="8">
        <f>SUM(M2:M32)</f>
        <v>0</v>
      </c>
      <c r="N33" s="11">
        <f>SUM(N2:N32)</f>
        <v>1.5661306202822447</v>
      </c>
      <c r="P33" s="8">
        <f>SUM(P2:P32)</f>
        <v>72615000</v>
      </c>
    </row>
    <row r="35" spans="5:16" x14ac:dyDescent="0.25">
      <c r="G35" s="13"/>
      <c r="H35" s="14"/>
      <c r="M35" s="8">
        <f>+M33+L33</f>
        <v>76175000</v>
      </c>
    </row>
    <row r="36" spans="5:16" x14ac:dyDescent="0.25">
      <c r="G36" s="13"/>
      <c r="H36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Packaging</vt:lpstr>
      <vt:lpstr>Committee Discussion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Robin</cp:lastModifiedBy>
  <dcterms:created xsi:type="dcterms:W3CDTF">2019-05-23T02:36:03Z</dcterms:created>
  <dcterms:modified xsi:type="dcterms:W3CDTF">2019-06-07T00:58:48Z</dcterms:modified>
</cp:coreProperties>
</file>